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ce\Monitoring Team\2 - Monitoring Procedures\Subrecipient\Subrecipient Templates\FFY 20\Agency Review\"/>
    </mc:Choice>
  </mc:AlternateContent>
  <xr:revisionPtr revIDLastSave="0" documentId="13_ncr:1_{5014DD46-710C-499A-9EAC-83FF43E1AC8A}" xr6:coauthVersionLast="44" xr6:coauthVersionMax="44" xr10:uidLastSave="{00000000-0000-0000-0000-000000000000}"/>
  <bookViews>
    <workbookView xWindow="28680" yWindow="1350" windowWidth="24240" windowHeight="13140" xr2:uid="{00000000-000D-0000-FFFF-FFFF00000000}"/>
  </bookViews>
  <sheets>
    <sheet name="Agency RA" sheetId="5" r:id="rId1"/>
    <sheet name="Scoresheet" sheetId="1" state="hidden" r:id="rId2"/>
    <sheet name="Dropdowns" sheetId="2" state="hidden" r:id="rId3"/>
  </sheets>
  <definedNames>
    <definedName name="afin">Dropdowns!$I$2:$I$4</definedName>
    <definedName name="aqone">Dropdowns!$G$2:$G$6</definedName>
    <definedName name="AQtwo">Dropdowns!$A$2:$A$6</definedName>
    <definedName name="Audit">Dropdowns!$B$2:$B$6</definedName>
    <definedName name="Board">Dropdowns!$F$2:$F$7</definedName>
    <definedName name="Budget">Dropdowns!$J$2:$J$4</definedName>
    <definedName name="ICQ">Dropdowns!$H$2:$H$4</definedName>
    <definedName name="MR">Dropdowns!$C$2:$C$6</definedName>
    <definedName name="_xlnm.Print_Area" localSheetId="0">'Agency RA'!$A$1:$C$25</definedName>
    <definedName name="_xlnm.Print_Area" localSheetId="1">Scoresheet!$A$1:$D$39</definedName>
    <definedName name="YN">Dropdowns!$D$2:$D$3</definedName>
    <definedName name="YNA">Dropdowns!$E$2:$E$4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4" i="1"/>
  <c r="D36" i="1" l="1"/>
  <c r="M72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9" i="1"/>
  <c r="G37" i="1"/>
  <c r="D35" i="1"/>
  <c r="F37" i="1"/>
  <c r="C29" i="1" l="1"/>
  <c r="C26" i="1"/>
  <c r="C19" i="1"/>
  <c r="C18" i="1"/>
  <c r="C15" i="1"/>
  <c r="C14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D7" i="5" l="1"/>
  <c r="B2" i="1"/>
  <c r="D8" i="5" l="1"/>
  <c r="C12" i="1" s="1"/>
  <c r="D12" i="1" s="1"/>
  <c r="D9" i="5"/>
  <c r="C13" i="1" s="1"/>
  <c r="D12" i="5"/>
  <c r="C16" i="1" s="1"/>
  <c r="D13" i="5"/>
  <c r="C17" i="1" s="1"/>
  <c r="D17" i="1" s="1"/>
  <c r="D16" i="5"/>
  <c r="C20" i="1" s="1"/>
  <c r="D20" i="1" s="1"/>
  <c r="D17" i="5"/>
  <c r="C21" i="1" s="1"/>
  <c r="D21" i="1" s="1"/>
  <c r="D18" i="5"/>
  <c r="C22" i="1" s="1"/>
  <c r="D22" i="1" s="1"/>
  <c r="D19" i="5"/>
  <c r="C23" i="1" s="1"/>
  <c r="D23" i="1" s="1"/>
  <c r="D20" i="5"/>
  <c r="C24" i="1" s="1"/>
  <c r="D24" i="1" s="1"/>
  <c r="D21" i="5"/>
  <c r="C25" i="1" s="1"/>
  <c r="D25" i="1" s="1"/>
  <c r="D23" i="5"/>
  <c r="C27" i="1" s="1"/>
  <c r="D27" i="1" s="1"/>
  <c r="D24" i="5"/>
  <c r="C28" i="1" s="1"/>
  <c r="D28" i="1" s="1"/>
  <c r="C11" i="1"/>
  <c r="D11" i="1" s="1"/>
  <c r="D13" i="1" l="1"/>
  <c r="D16" i="1"/>
  <c r="D39" i="1" l="1"/>
  <c r="D30" i="1"/>
  <c r="B5" i="1" l="1"/>
  <c r="B6" i="1" s="1"/>
</calcChain>
</file>

<file path=xl/sharedStrings.xml><?xml version="1.0" encoding="utf-8"?>
<sst xmlns="http://schemas.openxmlformats.org/spreadsheetml/2006/main" count="123" uniqueCount="109">
  <si>
    <t>Score</t>
  </si>
  <si>
    <t>Question</t>
  </si>
  <si>
    <t>Answer</t>
  </si>
  <si>
    <t>Agency</t>
  </si>
  <si>
    <t>Date Completed</t>
  </si>
  <si>
    <t>Notes/Comments</t>
  </si>
  <si>
    <t>If the agency has an approved indirect cost rate, is it current?</t>
  </si>
  <si>
    <t xml:space="preserve">Does the agency have a board of directors? </t>
  </si>
  <si>
    <t>Answered by Provider</t>
  </si>
  <si>
    <t>Subtotal</t>
  </si>
  <si>
    <t>Answered by FCDJFS</t>
  </si>
  <si>
    <t>From completed Internal Controls Questionnaire</t>
  </si>
  <si>
    <t>Grant Exp.</t>
  </si>
  <si>
    <t>Single Audit</t>
  </si>
  <si>
    <t>Monitoring Results</t>
  </si>
  <si>
    <t>Yes/No/N/A</t>
  </si>
  <si>
    <t>Board</t>
  </si>
  <si>
    <t>Agency Risk Assessment Score Sheet</t>
  </si>
  <si>
    <t>Monitor</t>
  </si>
  <si>
    <t>Agency Risk</t>
  </si>
  <si>
    <t>Can the agency obtain special funding or loans to meet cash needs (if applicable)?</t>
  </si>
  <si>
    <t>Low</t>
  </si>
  <si>
    <t>Moderate</t>
  </si>
  <si>
    <t>High</t>
  </si>
  <si>
    <t>Total Score</t>
  </si>
  <si>
    <t>RA #</t>
  </si>
  <si>
    <t>Score Range</t>
  </si>
  <si>
    <t>Min Score</t>
  </si>
  <si>
    <t>Max Score</t>
  </si>
  <si>
    <t>AQ1</t>
  </si>
  <si>
    <t>Column4</t>
  </si>
  <si>
    <t>Agency:</t>
  </si>
  <si>
    <t xml:space="preserve">Select the answer that best describes your agency. </t>
  </si>
  <si>
    <t>#</t>
  </si>
  <si>
    <t>Number of years experience managing FCDJFS subawards/contracts (within the past 10 years)</t>
  </si>
  <si>
    <t>Experience managing any type of grant funds</t>
  </si>
  <si>
    <t>Are time distribution records (time studies) maintained for all employees when employee effort cannot be specifically identified to a particular program cost objective?</t>
  </si>
  <si>
    <t>How often does the board of directors meet?</t>
  </si>
  <si>
    <t>Did the Agency have any executive or program management staff changes within the last year?</t>
  </si>
  <si>
    <t>a. Over 10 years</t>
  </si>
  <si>
    <t>b. 5-10 years</t>
  </si>
  <si>
    <t>c. 2-5 years</t>
  </si>
  <si>
    <t>d. Less than 2 years</t>
  </si>
  <si>
    <t>e. No past experience</t>
  </si>
  <si>
    <t>a. No findings</t>
  </si>
  <si>
    <t>b. Significant deficiency finding(s)</t>
  </si>
  <si>
    <t>c. Material weakness finding(s)</t>
  </si>
  <si>
    <t>d. Both material weakness and significant deficiency findings</t>
  </si>
  <si>
    <t>e. No single audit performed</t>
  </si>
  <si>
    <t>a. Yes</t>
  </si>
  <si>
    <t>b. No</t>
  </si>
  <si>
    <t>c. N/A</t>
  </si>
  <si>
    <t>a.  Monthly</t>
  </si>
  <si>
    <t>b.  Bi-monthly</t>
  </si>
  <si>
    <t>c. Quarterly</t>
  </si>
  <si>
    <t>d. Bi-Annual</t>
  </si>
  <si>
    <t>f. N/A</t>
  </si>
  <si>
    <t>e. Annual</t>
  </si>
  <si>
    <t>a. None or minor findings; timely corrective action taken</t>
  </si>
  <si>
    <t>b. Some minor findings; timely corrective action not taken</t>
  </si>
  <si>
    <t>c. Some moderate findings; timely corrective action taken</t>
  </si>
  <si>
    <t>d. Moderate to significant findings; timely corrective action not taken</t>
  </si>
  <si>
    <t>e. Not previously monitored</t>
  </si>
  <si>
    <t>a.  5 or more years</t>
  </si>
  <si>
    <t xml:space="preserve">b.  3 – 4 years </t>
  </si>
  <si>
    <t>c.  1 – 2 years</t>
  </si>
  <si>
    <t>d.  Less than 1 year</t>
  </si>
  <si>
    <t>Results of previous grant monitoring or site visits (from funders other than FCDJFS)</t>
  </si>
  <si>
    <t>Explanation if No or N/A</t>
  </si>
  <si>
    <t>Explanation if Yes</t>
  </si>
  <si>
    <t>e.  New provider</t>
  </si>
  <si>
    <t>3a</t>
  </si>
  <si>
    <t>3b</t>
  </si>
  <si>
    <t>5a</t>
  </si>
  <si>
    <t>11a</t>
  </si>
  <si>
    <t>13a</t>
  </si>
  <si>
    <t>Does the accounting system provide for the recording of revenues and expenditures for each award by the budget cost categories shown in the approved budget?</t>
  </si>
  <si>
    <t>5b</t>
  </si>
  <si>
    <t>Name of financial management system if Yes</t>
  </si>
  <si>
    <t>N/A</t>
  </si>
  <si>
    <t xml:space="preserve">Has Agency Profile been updated in the past 12 months? </t>
  </si>
  <si>
    <t xml:space="preserve">Has list of board members been updated in the past 12 months? </t>
  </si>
  <si>
    <t>ICQ</t>
  </si>
  <si>
    <t>Does the agency have a financial management system in place to track expenditures?  (Example: QuickBooks, Visual Bookkeeper, Peachtree, etc.)</t>
  </si>
  <si>
    <t>Agency Risk Assessment Questionnaire</t>
  </si>
  <si>
    <t xml:space="preserve">Completed By: </t>
  </si>
  <si>
    <t>Date Completed:</t>
  </si>
  <si>
    <t>Does the accounting system identify the revenues and expenditures for each Agency program by funding source (restricted and non-restricted)</t>
  </si>
  <si>
    <t>Yes/No</t>
  </si>
  <si>
    <t>Explanation if No</t>
  </si>
  <si>
    <t>a. Few or no weaknesses (0-3)</t>
  </si>
  <si>
    <t>b. Several weaknesses (4-6)</t>
  </si>
  <si>
    <t>c. Major weaknesses (7 or more)</t>
  </si>
  <si>
    <t>Results of most recent independent audit</t>
  </si>
  <si>
    <t>Date of most recent independent audit (fiscal year ending)</t>
  </si>
  <si>
    <t>Frequency of independent audits (annual, biannual, etc.)</t>
  </si>
  <si>
    <t>18-46</t>
  </si>
  <si>
    <t>47-75</t>
  </si>
  <si>
    <t>76-105</t>
  </si>
  <si>
    <t>From Independent Audit Review</t>
  </si>
  <si>
    <t>Audit</t>
  </si>
  <si>
    <t>a. Few or no findings (0-3)</t>
  </si>
  <si>
    <t>b. Several findings (4-6)</t>
  </si>
  <si>
    <t>c. Major findings (7 or more)</t>
  </si>
  <si>
    <t>Budget</t>
  </si>
  <si>
    <t>Missing policies and procedures (from completed ICQ)</t>
  </si>
  <si>
    <t>a. Few or no missing policies/procedures (0-3)</t>
  </si>
  <si>
    <t>b. Several missing policies/procedures (4-6)</t>
  </si>
  <si>
    <t>c. Major missing policies/procedures (7 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</si>
</sst>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0" fillId="0" borderId="0" xfId="0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quotePrefix="1" applyAlignment="1" applyProtection="1">
      <alignment horizontal="left" vertical="top" wrapText="1"/>
      <protection locked="0"/>
    </xf>
    <xf numFmtId="0" fontId="0" fillId="0" borderId="0" xfId="0" quotePrefix="1" applyAlignment="1">
      <alignment wrapText="1"/>
    </xf>
    <xf numFmtId="9" fontId="0" fillId="0" borderId="0" xfId="1" applyFont="1"/>
    <xf numFmtId="0" fontId="2" fillId="0" borderId="0" xfId="0" applyFont="1" applyAlignment="1">
      <alignment horizontal="left" indent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/>
    <xf numFmtId="0" fontId="0" fillId="0" borderId="0" xfId="0" applyBorder="1"/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quotePrefix="1" applyAlignment="1" applyProtection="1">
      <alignment horizontal="center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NumberFormat="1" applyAlignment="1" applyProtection="1">
      <alignment horizontal="center"/>
    </xf>
    <xf numFmtId="49" fontId="0" fillId="0" borderId="0" xfId="0" quotePrefix="1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0" fillId="0" borderId="3" xfId="0" applyNumberFormat="1" applyFont="1" applyBorder="1" applyAlignment="1">
      <alignment wrapText="1"/>
    </xf>
    <xf numFmtId="0" fontId="0" fillId="0" borderId="0" xfId="1" applyNumberFormat="1" applyFont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horizontal="left"/>
    </xf>
    <xf numFmtId="0" fontId="0" fillId="0" borderId="0" xfId="1" applyNumberFormat="1" applyFont="1" applyBorder="1" applyAlignment="1" applyProtection="1">
      <alignment horizontal="left" vertical="top" wrapText="1"/>
    </xf>
    <xf numFmtId="0" fontId="0" fillId="0" borderId="0" xfId="1" applyNumberFormat="1" applyFont="1" applyBorder="1" applyAlignment="1" applyProtection="1">
      <alignment horizontal="center" vertical="center"/>
    </xf>
    <xf numFmtId="0" fontId="0" fillId="0" borderId="0" xfId="1" applyNumberFormat="1" applyFont="1" applyBorder="1" applyAlignment="1" applyProtection="1">
      <alignment horizontal="left"/>
      <protection locked="0"/>
    </xf>
    <xf numFmtId="0" fontId="0" fillId="0" borderId="0" xfId="1" applyNumberFormat="1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25"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numFmt numFmtId="30" formatCode="@"/>
      <protection locked="1" hidden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1" indent="0" justifyLastLine="0" shrinkToFit="0" readingOrder="0"/>
      <protection locked="0" hidden="0"/>
    </dxf>
    <dxf>
      <numFmt numFmtId="30" formatCode="@"/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gency" displayName="Agency" ref="A6:D25" totalsRowShown="0" dataDxfId="24">
  <tableColumns count="4">
    <tableColumn id="1" xr3:uid="{00000000-0010-0000-0000-000001000000}" name="#" dataDxfId="23"/>
    <tableColumn id="2" xr3:uid="{00000000-0010-0000-0000-000002000000}" name="Question" dataDxfId="22"/>
    <tableColumn id="3" xr3:uid="{00000000-0010-0000-0000-000003000000}" name="Answer" dataDxfId="21"/>
    <tableColumn id="4" xr3:uid="{00000000-0010-0000-0000-000004000000}" name="Column4" dataDxfId="20">
      <calculatedColumnFormula>LEFT(C7,1)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Risk" displayName="Risk" ref="A10:D30" totalsRowCount="1" headerRowDxfId="19" dataDxfId="18">
  <tableColumns count="4">
    <tableColumn id="5" xr3:uid="{00000000-0010-0000-0100-000005000000}" name="RA #" dataDxfId="17" totalsRowDxfId="16">
      <calculatedColumnFormula>'Agency RA'!A7</calculatedColumnFormula>
    </tableColumn>
    <tableColumn id="1" xr3:uid="{00000000-0010-0000-0100-000001000000}" name="Question" dataDxfId="15" totalsRowDxfId="14">
      <calculatedColumnFormula>'Agency RA'!B7</calculatedColumnFormula>
    </tableColumn>
    <tableColumn id="3" xr3:uid="{00000000-0010-0000-0100-000003000000}" name="Answer" totalsRowLabel="Subtotal" dataDxfId="13" totalsRowDxfId="12">
      <calculatedColumnFormula>'Agency RA'!D7</calculatedColumnFormula>
    </tableColumn>
    <tableColumn id="4" xr3:uid="{00000000-0010-0000-0100-000004000000}" name="Score" totalsRowFunction="sum" dataDxfId="11" totalsRowDxfId="10">
      <calculatedColumnFormula>IF(Risk[[#This Row],[Answer]]="a",1,IF(Risk[[#This Row],[Answer]]="b",2,IF(Risk[[#This Row],[Answer]]="c",3,IF(Risk[[#This Row],[Answer]]="d",4,IF(Risk[[#This Row],[Answer]]="e",5)))))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Risk3" displayName="Risk3" ref="A33:D39" totalsRowCount="1" headerRowDxfId="9" dataDxfId="8">
  <tableColumns count="4">
    <tableColumn id="5" xr3:uid="{00000000-0010-0000-0200-000005000000}" name="RA #" dataDxfId="7" totalsRowDxfId="6"/>
    <tableColumn id="1" xr3:uid="{00000000-0010-0000-0200-000001000000}" name="Question" dataDxfId="5" totalsRowDxfId="4"/>
    <tableColumn id="3" xr3:uid="{00000000-0010-0000-0200-000003000000}" name="Answer" totalsRowLabel="Subtotal" dataDxfId="3" totalsRowDxfId="2"/>
    <tableColumn id="4" xr3:uid="{00000000-0010-0000-0200-000004000000}" name="Score" totalsRowFunction="sum" dataDxfId="1" totalsRowDxfId="0">
      <calculatedColumnFormula>IF(Risk3[[#This Row],[Answer]]="a. Yes",1,IF(Risk3[[#This Row],[Answer]]="b. No",3,"-"))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5"/>
  <sheetViews>
    <sheetView showGridLines="0" tabSelected="1" workbookViewId="0">
      <selection activeCell="F15" sqref="F15"/>
    </sheetView>
  </sheetViews>
  <sheetFormatPr defaultRowHeight="15" x14ac:dyDescent="0.25"/>
  <cols>
    <col min="1" max="1" width="14.85546875" customWidth="1"/>
    <col min="2" max="2" width="61.140625" customWidth="1"/>
    <col min="3" max="3" width="29.85546875" customWidth="1"/>
    <col min="4" max="4" width="12.5703125" hidden="1" customWidth="1"/>
  </cols>
  <sheetData>
    <row r="1" spans="1:4" ht="21" x14ac:dyDescent="0.35">
      <c r="A1" s="9" t="s">
        <v>84</v>
      </c>
    </row>
    <row r="2" spans="1:4" ht="22.9" customHeight="1" x14ac:dyDescent="0.25">
      <c r="A2" s="21" t="s">
        <v>31</v>
      </c>
      <c r="B2" s="23"/>
    </row>
    <row r="3" spans="1:4" ht="21.6" customHeight="1" x14ac:dyDescent="0.25">
      <c r="A3" s="21" t="s">
        <v>86</v>
      </c>
      <c r="B3" s="26"/>
    </row>
    <row r="4" spans="1:4" ht="21.6" customHeight="1" x14ac:dyDescent="0.25">
      <c r="A4" s="21" t="s">
        <v>85</v>
      </c>
      <c r="B4" s="26"/>
    </row>
    <row r="5" spans="1:4" ht="29.45" customHeight="1" x14ac:dyDescent="0.25">
      <c r="A5" s="22" t="s">
        <v>32</v>
      </c>
    </row>
    <row r="6" spans="1:4" x14ac:dyDescent="0.25">
      <c r="A6" s="5" t="s">
        <v>33</v>
      </c>
      <c r="B6" t="s">
        <v>1</v>
      </c>
      <c r="C6" s="1" t="s">
        <v>2</v>
      </c>
      <c r="D6" s="2" t="s">
        <v>30</v>
      </c>
    </row>
    <row r="7" spans="1:4" s="27" customFormat="1" ht="30" x14ac:dyDescent="0.25">
      <c r="A7" s="24">
        <v>1</v>
      </c>
      <c r="B7" s="28" t="s">
        <v>34</v>
      </c>
      <c r="C7" s="29"/>
      <c r="D7" s="24" t="str">
        <f>LEFT(C7,1)</f>
        <v/>
      </c>
    </row>
    <row r="8" spans="1:4" s="27" customFormat="1" x14ac:dyDescent="0.25">
      <c r="A8" s="24">
        <v>2</v>
      </c>
      <c r="B8" s="28" t="s">
        <v>35</v>
      </c>
      <c r="C8" s="30"/>
      <c r="D8" s="24" t="str">
        <f t="shared" ref="D8:D24" si="0">LEFT(C8,1)</f>
        <v/>
      </c>
    </row>
    <row r="9" spans="1:4" s="27" customFormat="1" x14ac:dyDescent="0.25">
      <c r="A9" s="24">
        <v>3</v>
      </c>
      <c r="B9" s="28" t="s">
        <v>93</v>
      </c>
      <c r="C9" s="30"/>
      <c r="D9" s="24" t="str">
        <f t="shared" si="0"/>
        <v/>
      </c>
    </row>
    <row r="10" spans="1:4" s="27" customFormat="1" x14ac:dyDescent="0.25">
      <c r="A10" s="24" t="s">
        <v>71</v>
      </c>
      <c r="B10" s="28" t="s">
        <v>94</v>
      </c>
      <c r="C10" s="49"/>
      <c r="D10" s="24"/>
    </row>
    <row r="11" spans="1:4" s="27" customFormat="1" x14ac:dyDescent="0.25">
      <c r="A11" s="24" t="s">
        <v>72</v>
      </c>
      <c r="B11" s="28" t="s">
        <v>95</v>
      </c>
      <c r="C11" s="30"/>
      <c r="D11" s="24"/>
    </row>
    <row r="12" spans="1:4" s="27" customFormat="1" ht="30" x14ac:dyDescent="0.25">
      <c r="A12" s="24">
        <v>4</v>
      </c>
      <c r="B12" s="28" t="s">
        <v>67</v>
      </c>
      <c r="C12" s="30"/>
      <c r="D12" s="24" t="str">
        <f t="shared" si="0"/>
        <v/>
      </c>
    </row>
    <row r="13" spans="1:4" s="27" customFormat="1" ht="28.9" customHeight="1" x14ac:dyDescent="0.25">
      <c r="A13" s="24">
        <v>5</v>
      </c>
      <c r="B13" s="28" t="s">
        <v>83</v>
      </c>
      <c r="C13" s="30"/>
      <c r="D13" s="24" t="str">
        <f t="shared" si="0"/>
        <v/>
      </c>
    </row>
    <row r="14" spans="1:4" s="27" customFormat="1" x14ac:dyDescent="0.25">
      <c r="A14" s="24" t="s">
        <v>73</v>
      </c>
      <c r="B14" s="28" t="s">
        <v>78</v>
      </c>
      <c r="C14" s="20"/>
      <c r="D14" s="24"/>
    </row>
    <row r="15" spans="1:4" s="27" customFormat="1" x14ac:dyDescent="0.25">
      <c r="A15" s="24" t="s">
        <v>77</v>
      </c>
      <c r="B15" s="28" t="s">
        <v>89</v>
      </c>
      <c r="C15" s="20"/>
      <c r="D15" s="24"/>
    </row>
    <row r="16" spans="1:4" s="27" customFormat="1" ht="28.9" customHeight="1" x14ac:dyDescent="0.25">
      <c r="A16" s="24">
        <v>6</v>
      </c>
      <c r="B16" s="42" t="s">
        <v>87</v>
      </c>
      <c r="C16" s="30"/>
      <c r="D16" s="24" t="str">
        <f t="shared" si="0"/>
        <v/>
      </c>
    </row>
    <row r="17" spans="1:4" s="27" customFormat="1" ht="45" x14ac:dyDescent="0.25">
      <c r="A17" s="24">
        <v>7</v>
      </c>
      <c r="B17" s="28" t="s">
        <v>76</v>
      </c>
      <c r="C17" s="30"/>
      <c r="D17" s="24" t="str">
        <f t="shared" si="0"/>
        <v/>
      </c>
    </row>
    <row r="18" spans="1:4" s="27" customFormat="1" ht="28.9" customHeight="1" x14ac:dyDescent="0.25">
      <c r="A18" s="24">
        <v>8</v>
      </c>
      <c r="B18" s="28" t="s">
        <v>20</v>
      </c>
      <c r="C18" s="30"/>
      <c r="D18" s="24" t="str">
        <f t="shared" si="0"/>
        <v/>
      </c>
    </row>
    <row r="19" spans="1:4" s="27" customFormat="1" x14ac:dyDescent="0.25">
      <c r="A19" s="24">
        <v>9</v>
      </c>
      <c r="B19" s="28" t="s">
        <v>6</v>
      </c>
      <c r="C19" s="30"/>
      <c r="D19" s="24" t="str">
        <f t="shared" si="0"/>
        <v/>
      </c>
    </row>
    <row r="20" spans="1:4" s="27" customFormat="1" ht="45" x14ac:dyDescent="0.25">
      <c r="A20" s="24">
        <v>10</v>
      </c>
      <c r="B20" s="28" t="s">
        <v>36</v>
      </c>
      <c r="C20" s="30"/>
      <c r="D20" s="24" t="str">
        <f t="shared" si="0"/>
        <v/>
      </c>
    </row>
    <row r="21" spans="1:4" s="27" customFormat="1" ht="28.9" customHeight="1" x14ac:dyDescent="0.25">
      <c r="A21" s="24">
        <v>11</v>
      </c>
      <c r="B21" s="28" t="s">
        <v>7</v>
      </c>
      <c r="C21" s="30"/>
      <c r="D21" s="24" t="str">
        <f t="shared" si="0"/>
        <v/>
      </c>
    </row>
    <row r="22" spans="1:4" s="27" customFormat="1" x14ac:dyDescent="0.25">
      <c r="A22" s="24" t="s">
        <v>74</v>
      </c>
      <c r="B22" s="28" t="s">
        <v>68</v>
      </c>
      <c r="C22" s="30"/>
      <c r="D22" s="24"/>
    </row>
    <row r="23" spans="1:4" s="27" customFormat="1" ht="28.9" customHeight="1" x14ac:dyDescent="0.25">
      <c r="A23" s="24">
        <v>12</v>
      </c>
      <c r="B23" s="28" t="s">
        <v>37</v>
      </c>
      <c r="C23" s="30"/>
      <c r="D23" s="24" t="str">
        <f t="shared" si="0"/>
        <v/>
      </c>
    </row>
    <row r="24" spans="1:4" s="27" customFormat="1" ht="28.9" customHeight="1" x14ac:dyDescent="0.25">
      <c r="A24" s="24">
        <v>13</v>
      </c>
      <c r="B24" s="28" t="s">
        <v>38</v>
      </c>
      <c r="C24" s="30"/>
      <c r="D24" s="24" t="str">
        <f t="shared" si="0"/>
        <v/>
      </c>
    </row>
    <row r="25" spans="1:4" s="27" customFormat="1" x14ac:dyDescent="0.25">
      <c r="A25" s="24" t="s">
        <v>75</v>
      </c>
      <c r="B25" s="28" t="s">
        <v>69</v>
      </c>
      <c r="C25" s="30"/>
      <c r="D25" s="43"/>
    </row>
  </sheetData>
  <sheetProtection password="CC40" sheet="1" objects="1" scenarios="1" formatColumns="0" formatRows="0"/>
  <dataValidations count="7">
    <dataValidation type="list" allowBlank="1" showInputMessage="1" showErrorMessage="1" sqref="C7" xr:uid="{00000000-0002-0000-0000-000000000000}">
      <formula1>aqone</formula1>
    </dataValidation>
    <dataValidation type="list" allowBlank="1" showInputMessage="1" showErrorMessage="1" sqref="C8" xr:uid="{00000000-0002-0000-0000-000001000000}">
      <formula1>AQtwo</formula1>
    </dataValidation>
    <dataValidation type="list" allowBlank="1" showInputMessage="1" showErrorMessage="1" sqref="C9" xr:uid="{00000000-0002-0000-0000-000002000000}">
      <formula1>Audit</formula1>
    </dataValidation>
    <dataValidation type="list" allowBlank="1" showInputMessage="1" showErrorMessage="1" sqref="C12" xr:uid="{00000000-0002-0000-0000-000003000000}">
      <formula1>MR</formula1>
    </dataValidation>
    <dataValidation type="list" allowBlank="1" showInputMessage="1" showErrorMessage="1" sqref="C24 C16:C17 C19 C21" xr:uid="{00000000-0002-0000-0000-000004000000}">
      <formula1>YNA</formula1>
    </dataValidation>
    <dataValidation type="list" allowBlank="1" showInputMessage="1" showErrorMessage="1" sqref="C23" xr:uid="{00000000-0002-0000-0000-000005000000}">
      <formula1>Board</formula1>
    </dataValidation>
    <dataValidation type="list" allowBlank="1" showInputMessage="1" showErrorMessage="1" sqref="C13 C18 C20" xr:uid="{00000000-0002-0000-0000-000006000000}">
      <formula1>YN</formula1>
    </dataValidation>
  </dataValidations>
  <pageMargins left="0.7" right="0.7" top="0.75" bottom="0.75" header="0.3" footer="0.3"/>
  <pageSetup scale="8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78"/>
  <sheetViews>
    <sheetView showGridLines="0" workbookViewId="0">
      <selection activeCell="N35" sqref="N35"/>
    </sheetView>
  </sheetViews>
  <sheetFormatPr defaultRowHeight="15" x14ac:dyDescent="0.25"/>
  <cols>
    <col min="1" max="1" width="18.7109375" customWidth="1"/>
    <col min="2" max="2" width="54" customWidth="1"/>
    <col min="3" max="3" width="27.7109375" customWidth="1"/>
    <col min="4" max="4" width="11.5703125" customWidth="1"/>
    <col min="5" max="5" width="8.85546875" customWidth="1"/>
    <col min="6" max="11" width="8.85546875" hidden="1" customWidth="1"/>
  </cols>
  <sheetData>
    <row r="1" spans="1:11" ht="21" x14ac:dyDescent="0.35">
      <c r="A1" s="9" t="s">
        <v>17</v>
      </c>
    </row>
    <row r="2" spans="1:11" x14ac:dyDescent="0.25">
      <c r="A2" s="16" t="s">
        <v>3</v>
      </c>
      <c r="B2" s="18">
        <f>'Agency RA'!B2</f>
        <v>0</v>
      </c>
      <c r="C2" s="40" t="s">
        <v>26</v>
      </c>
    </row>
    <row r="3" spans="1:11" x14ac:dyDescent="0.25">
      <c r="A3" s="16" t="s">
        <v>4</v>
      </c>
      <c r="B3" s="17"/>
      <c r="C3" s="40" t="s">
        <v>96</v>
      </c>
      <c r="D3" s="41" t="s">
        <v>21</v>
      </c>
    </row>
    <row r="4" spans="1:11" x14ac:dyDescent="0.25">
      <c r="A4" s="16" t="s">
        <v>18</v>
      </c>
      <c r="B4" s="19"/>
      <c r="C4" s="40" t="s">
        <v>97</v>
      </c>
      <c r="D4" s="41" t="s">
        <v>22</v>
      </c>
    </row>
    <row r="5" spans="1:11" x14ac:dyDescent="0.25">
      <c r="A5" s="16" t="s">
        <v>24</v>
      </c>
      <c r="B5" s="11">
        <f>Risk[[#Totals],[Score]]+Risk3[[#Totals],[Score]]</f>
        <v>0</v>
      </c>
      <c r="C5" s="40" t="s">
        <v>98</v>
      </c>
      <c r="D5" s="41" t="s">
        <v>23</v>
      </c>
    </row>
    <row r="6" spans="1:11" x14ac:dyDescent="0.25">
      <c r="A6" s="16" t="s">
        <v>19</v>
      </c>
      <c r="B6" s="12" t="str">
        <f>(IF(B5&gt;=76,"High",IF(AND(B5&lt;=75,B5&gt;=47),"Moderate",IF(AND(B5&lt;=46,B5&gt;0),"Low","-"))))</f>
        <v>-</v>
      </c>
    </row>
    <row r="7" spans="1:11" x14ac:dyDescent="0.25">
      <c r="A7" s="16" t="s">
        <v>5</v>
      </c>
      <c r="B7" s="50"/>
    </row>
    <row r="8" spans="1:11" ht="15" customHeight="1" x14ac:dyDescent="0.25">
      <c r="A8" s="10"/>
      <c r="B8" s="50"/>
      <c r="C8" s="2"/>
      <c r="D8" s="2"/>
    </row>
    <row r="9" spans="1:11" ht="15.75" x14ac:dyDescent="0.25">
      <c r="A9" s="10" t="s">
        <v>8</v>
      </c>
      <c r="B9" s="13"/>
      <c r="C9" s="2"/>
      <c r="D9" s="2"/>
      <c r="I9">
        <v>16</v>
      </c>
      <c r="J9">
        <v>1</v>
      </c>
      <c r="K9" s="15">
        <f>I9/$I$78</f>
        <v>0.18823529411764706</v>
      </c>
    </row>
    <row r="10" spans="1:11" ht="14.45" customHeight="1" x14ac:dyDescent="0.25">
      <c r="A10" s="8" t="s">
        <v>25</v>
      </c>
      <c r="B10" s="4" t="s">
        <v>1</v>
      </c>
      <c r="C10" s="5" t="s">
        <v>2</v>
      </c>
      <c r="D10" s="5" t="s">
        <v>0</v>
      </c>
      <c r="E10" s="5"/>
      <c r="F10" t="s">
        <v>27</v>
      </c>
      <c r="G10" t="s">
        <v>28</v>
      </c>
      <c r="I10">
        <v>17</v>
      </c>
      <c r="J10">
        <v>2</v>
      </c>
      <c r="K10" s="15">
        <f t="shared" ref="K10:K73" si="0">I10/$I$78</f>
        <v>0.2</v>
      </c>
    </row>
    <row r="11" spans="1:11" ht="30" x14ac:dyDescent="0.25">
      <c r="A11" s="31">
        <f>'Agency RA'!A7</f>
        <v>1</v>
      </c>
      <c r="B11" s="34" t="str">
        <f>'Agency RA'!B7</f>
        <v>Number of years experience managing FCDJFS subawards/contracts (within the past 10 years)</v>
      </c>
      <c r="C11" s="46" t="str">
        <f>'Agency RA'!D7</f>
        <v/>
      </c>
      <c r="D11" s="38" t="str">
        <f>IF(Risk[[#This Row],[Answer]]="a",1,IF(Risk[[#This Row],[Answer]]="b",2,IF(Risk[[#This Row],[Answer]]="c",3,IF(Risk[[#This Row],[Answer]]="d",4,IF(Risk[[#This Row],[Answer]]="e",50,"-")))))</f>
        <v>-</v>
      </c>
      <c r="E11" s="2"/>
      <c r="F11">
        <v>1</v>
      </c>
      <c r="G11">
        <v>5</v>
      </c>
      <c r="I11">
        <v>18</v>
      </c>
      <c r="J11">
        <v>3</v>
      </c>
      <c r="K11" s="15">
        <f t="shared" si="0"/>
        <v>0.21176470588235294</v>
      </c>
    </row>
    <row r="12" spans="1:11" x14ac:dyDescent="0.25">
      <c r="A12" s="31">
        <f>'Agency RA'!A8</f>
        <v>2</v>
      </c>
      <c r="B12" s="34" t="str">
        <f>'Agency RA'!B8</f>
        <v>Experience managing any type of grant funds</v>
      </c>
      <c r="C12" s="46" t="str">
        <f>'Agency RA'!D8</f>
        <v/>
      </c>
      <c r="D12" s="38" t="str">
        <f>IF(Risk[[#This Row],[Answer]]="a",1,IF(Risk[[#This Row],[Answer]]="b",2,IF(Risk[[#This Row],[Answer]]="c",3,IF(Risk[[#This Row],[Answer]]="d",4,IF(Risk[[#This Row],[Answer]]="e",5,"-")))))</f>
        <v>-</v>
      </c>
      <c r="E12" s="2"/>
      <c r="F12">
        <v>1</v>
      </c>
      <c r="G12">
        <v>5</v>
      </c>
      <c r="I12">
        <v>19</v>
      </c>
      <c r="J12">
        <v>4</v>
      </c>
      <c r="K12" s="15">
        <f t="shared" si="0"/>
        <v>0.22352941176470589</v>
      </c>
    </row>
    <row r="13" spans="1:11" x14ac:dyDescent="0.25">
      <c r="A13" s="31">
        <f>'Agency RA'!A9</f>
        <v>3</v>
      </c>
      <c r="B13" s="34" t="str">
        <f>'Agency RA'!B9</f>
        <v>Results of most recent independent audit</v>
      </c>
      <c r="C13" s="46" t="str">
        <f>'Agency RA'!D9</f>
        <v/>
      </c>
      <c r="D13" s="38" t="str">
        <f>IF(Risk[[#This Row],[Answer]]="a",1,IF(Risk[[#This Row],[Answer]]="b",2,IF(Risk[[#This Row],[Answer]]="c",3,IF(Risk[[#This Row],[Answer]]="d",4,IF(Risk[[#This Row],[Answer]]="e",5,"-")))))</f>
        <v>-</v>
      </c>
      <c r="E13" s="2"/>
      <c r="F13">
        <v>1</v>
      </c>
      <c r="G13">
        <v>5</v>
      </c>
      <c r="I13">
        <v>20</v>
      </c>
      <c r="J13">
        <v>5</v>
      </c>
      <c r="K13" s="15">
        <f t="shared" si="0"/>
        <v>0.23529411764705882</v>
      </c>
    </row>
    <row r="14" spans="1:11" ht="30" x14ac:dyDescent="0.25">
      <c r="A14" s="31" t="str">
        <f>'Agency RA'!A10</f>
        <v>3a</v>
      </c>
      <c r="B14" s="34" t="str">
        <f>'Agency RA'!B10</f>
        <v>Date of most recent independent audit (fiscal year ending)</v>
      </c>
      <c r="C14" s="44">
        <f>'Agency RA'!C10</f>
        <v>0</v>
      </c>
      <c r="D14" s="33" t="s">
        <v>79</v>
      </c>
      <c r="E14" s="2"/>
      <c r="I14">
        <v>21</v>
      </c>
      <c r="J14">
        <v>6</v>
      </c>
      <c r="K14" s="15">
        <f t="shared" si="0"/>
        <v>0.24705882352941178</v>
      </c>
    </row>
    <row r="15" spans="1:11" x14ac:dyDescent="0.25">
      <c r="A15" s="31" t="str">
        <f>'Agency RA'!A11</f>
        <v>3b</v>
      </c>
      <c r="B15" s="34" t="str">
        <f>'Agency RA'!B11</f>
        <v>Frequency of independent audits (annual, biannual, etc.)</v>
      </c>
      <c r="C15" s="44">
        <f>'Agency RA'!C11</f>
        <v>0</v>
      </c>
      <c r="D15" s="33" t="s">
        <v>79</v>
      </c>
      <c r="E15" s="2"/>
      <c r="F15">
        <v>1</v>
      </c>
      <c r="G15">
        <v>5</v>
      </c>
      <c r="I15">
        <v>22</v>
      </c>
      <c r="J15">
        <v>7</v>
      </c>
      <c r="K15" s="15">
        <f t="shared" si="0"/>
        <v>0.25882352941176473</v>
      </c>
    </row>
    <row r="16" spans="1:11" ht="30" x14ac:dyDescent="0.25">
      <c r="A16" s="31">
        <f>'Agency RA'!A12</f>
        <v>4</v>
      </c>
      <c r="B16" s="34" t="str">
        <f>'Agency RA'!B12</f>
        <v>Results of previous grant monitoring or site visits (from funders other than FCDJFS)</v>
      </c>
      <c r="C16" s="37" t="str">
        <f>'Agency RA'!D12</f>
        <v/>
      </c>
      <c r="D16" s="25" t="str">
        <f>IF(Risk[[#This Row],[Answer]]="a",1,IF(Risk[[#This Row],[Answer]]="b",2,IF(Risk[[#This Row],[Answer]]="c",3,IF(Risk[[#This Row],[Answer]]="d",4,IF(Risk[[#This Row],[Answer]]="e",5,"-")))))</f>
        <v>-</v>
      </c>
      <c r="E16" s="2"/>
      <c r="F16">
        <v>1</v>
      </c>
      <c r="G16">
        <v>5</v>
      </c>
      <c r="I16">
        <v>23</v>
      </c>
      <c r="J16">
        <v>8</v>
      </c>
      <c r="K16" s="15">
        <f t="shared" si="0"/>
        <v>0.27058823529411763</v>
      </c>
    </row>
    <row r="17" spans="1:11" ht="45" x14ac:dyDescent="0.25">
      <c r="A17" s="31">
        <f>'Agency RA'!A13</f>
        <v>5</v>
      </c>
      <c r="B17" s="34" t="str">
        <f>'Agency RA'!B13</f>
        <v>Does the agency have a financial management system in place to track expenditures?  (Example: QuickBooks, Visual Bookkeeper, Peachtree, etc.)</v>
      </c>
      <c r="C17" s="37" t="str">
        <f>'Agency RA'!D13</f>
        <v/>
      </c>
      <c r="D17" s="25" t="str">
        <f>IF(Risk[[#This Row],[Answer]]="a",1,IF(Risk[[#This Row],[Answer]]="b",5,"-"))</f>
        <v>-</v>
      </c>
      <c r="E17" s="2"/>
      <c r="F17">
        <v>1</v>
      </c>
      <c r="G17">
        <v>5</v>
      </c>
      <c r="I17">
        <v>24</v>
      </c>
      <c r="J17">
        <v>9</v>
      </c>
      <c r="K17" s="15">
        <f t="shared" si="0"/>
        <v>0.28235294117647058</v>
      </c>
    </row>
    <row r="18" spans="1:11" x14ac:dyDescent="0.25">
      <c r="A18" s="31" t="str">
        <f>'Agency RA'!A14</f>
        <v>5a</v>
      </c>
      <c r="B18" s="34" t="str">
        <f>'Agency RA'!B14</f>
        <v>Name of financial management system if Yes</v>
      </c>
      <c r="C18" s="44">
        <f>'Agency RA'!C14</f>
        <v>0</v>
      </c>
      <c r="D18" s="33" t="s">
        <v>79</v>
      </c>
      <c r="E18" s="2"/>
      <c r="I18">
        <v>25</v>
      </c>
      <c r="J18">
        <v>10</v>
      </c>
      <c r="K18" s="15">
        <f t="shared" si="0"/>
        <v>0.29411764705882354</v>
      </c>
    </row>
    <row r="19" spans="1:11" x14ac:dyDescent="0.25">
      <c r="A19" s="31" t="str">
        <f>'Agency RA'!A15</f>
        <v>5b</v>
      </c>
      <c r="B19" s="34" t="str">
        <f>'Agency RA'!B15</f>
        <v>Explanation if No</v>
      </c>
      <c r="C19" s="37">
        <f>'Agency RA'!C15</f>
        <v>0</v>
      </c>
      <c r="D19" s="33" t="s">
        <v>79</v>
      </c>
      <c r="E19" s="2"/>
      <c r="I19">
        <v>26</v>
      </c>
      <c r="J19">
        <v>11</v>
      </c>
      <c r="K19" s="15">
        <f t="shared" si="0"/>
        <v>0.30588235294117649</v>
      </c>
    </row>
    <row r="20" spans="1:11" ht="45" x14ac:dyDescent="0.25">
      <c r="A20" s="31">
        <f>'Agency RA'!A16</f>
        <v>6</v>
      </c>
      <c r="B20" s="34" t="str">
        <f>'Agency RA'!B16</f>
        <v>Does the accounting system identify the revenues and expenditures for each Agency program by funding source (restricted and non-restricted)</v>
      </c>
      <c r="C20" s="37" t="str">
        <f>'Agency RA'!D16</f>
        <v/>
      </c>
      <c r="D20" s="25" t="str">
        <f>IF(Risk[[#This Row],[Answer]]="a",1,IF(Risk[[#This Row],[Answer]]="b",5,IF(Risk[[#This Row],[Answer]]="c",5,"-")))</f>
        <v>-</v>
      </c>
      <c r="E20" s="2"/>
      <c r="F20">
        <v>1</v>
      </c>
      <c r="G20">
        <v>5</v>
      </c>
      <c r="I20">
        <v>27</v>
      </c>
      <c r="J20">
        <v>12</v>
      </c>
      <c r="K20" s="15">
        <f t="shared" si="0"/>
        <v>0.31764705882352939</v>
      </c>
    </row>
    <row r="21" spans="1:11" ht="45" x14ac:dyDescent="0.25">
      <c r="A21" s="31">
        <f>'Agency RA'!A17</f>
        <v>7</v>
      </c>
      <c r="B21" s="34" t="str">
        <f>'Agency RA'!B17</f>
        <v>Does the accounting system provide for the recording of revenues and expenditures for each award by the budget cost categories shown in the approved budget?</v>
      </c>
      <c r="C21" s="37" t="str">
        <f>'Agency RA'!D17</f>
        <v/>
      </c>
      <c r="D21" s="25" t="str">
        <f>IF(Risk[[#This Row],[Answer]]="a",1,IF(Risk[[#This Row],[Answer]]="b",5,IF(Risk[[#This Row],[Answer]]="c",5,"-")))</f>
        <v>-</v>
      </c>
      <c r="E21" s="2"/>
      <c r="F21">
        <v>1</v>
      </c>
      <c r="G21">
        <v>5</v>
      </c>
      <c r="I21">
        <v>28</v>
      </c>
      <c r="J21">
        <v>13</v>
      </c>
      <c r="K21" s="15">
        <f t="shared" si="0"/>
        <v>0.32941176470588235</v>
      </c>
    </row>
    <row r="22" spans="1:11" ht="30" x14ac:dyDescent="0.25">
      <c r="A22" s="31">
        <f>'Agency RA'!A18</f>
        <v>8</v>
      </c>
      <c r="B22" s="35" t="str">
        <f>'Agency RA'!B18</f>
        <v>Can the agency obtain special funding or loans to meet cash needs (if applicable)?</v>
      </c>
      <c r="C22" s="37" t="str">
        <f>'Agency RA'!D18</f>
        <v/>
      </c>
      <c r="D22" s="25" t="str">
        <f>IF(Risk[[#This Row],[Answer]]="a",1,IF(Risk[[#This Row],[Answer]]="b",5,"-"))</f>
        <v>-</v>
      </c>
      <c r="E22" s="2"/>
      <c r="F22">
        <v>1</v>
      </c>
      <c r="G22">
        <v>5</v>
      </c>
      <c r="I22">
        <v>29</v>
      </c>
      <c r="J22">
        <v>14</v>
      </c>
      <c r="K22" s="15">
        <f t="shared" si="0"/>
        <v>0.3411764705882353</v>
      </c>
    </row>
    <row r="23" spans="1:11" ht="30" x14ac:dyDescent="0.25">
      <c r="A23" s="31">
        <f>'Agency RA'!A19</f>
        <v>9</v>
      </c>
      <c r="B23" s="36" t="str">
        <f>'Agency RA'!B19</f>
        <v>If the agency has an approved indirect cost rate, is it current?</v>
      </c>
      <c r="C23" s="37" t="str">
        <f>'Agency RA'!D19</f>
        <v/>
      </c>
      <c r="D23" s="25" t="str">
        <f>IF(Risk[[#This Row],[Answer]]="a",1,IF(Risk[[#This Row],[Answer]]="b",5,IF(Risk[[#This Row],[Answer]]="c",1,"-")))</f>
        <v>-</v>
      </c>
      <c r="E23" s="2"/>
      <c r="F23">
        <v>1</v>
      </c>
      <c r="G23">
        <v>5</v>
      </c>
      <c r="I23">
        <v>30</v>
      </c>
      <c r="J23">
        <v>15</v>
      </c>
      <c r="K23" s="15">
        <f t="shared" si="0"/>
        <v>0.35294117647058826</v>
      </c>
    </row>
    <row r="24" spans="1:11" ht="60" x14ac:dyDescent="0.25">
      <c r="A24" s="31">
        <f>'Agency RA'!A20</f>
        <v>10</v>
      </c>
      <c r="B24" s="34" t="str">
        <f>'Agency RA'!B20</f>
        <v>Are time distribution records (time studies) maintained for all employees when employee effort cannot be specifically identified to a particular program cost objective?</v>
      </c>
      <c r="C24" s="37" t="str">
        <f>'Agency RA'!D20</f>
        <v/>
      </c>
      <c r="D24" s="25" t="str">
        <f>IF(Risk[[#This Row],[Answer]]="a",1,IF(Risk[[#This Row],[Answer]]="b",5,"-"))</f>
        <v>-</v>
      </c>
      <c r="E24" s="2"/>
      <c r="F24">
        <v>1</v>
      </c>
      <c r="G24">
        <v>5</v>
      </c>
      <c r="I24">
        <v>31</v>
      </c>
      <c r="J24">
        <v>16</v>
      </c>
      <c r="K24" s="15">
        <f t="shared" si="0"/>
        <v>0.36470588235294116</v>
      </c>
    </row>
    <row r="25" spans="1:11" x14ac:dyDescent="0.25">
      <c r="A25" s="31">
        <f>'Agency RA'!A21</f>
        <v>11</v>
      </c>
      <c r="B25" s="35" t="str">
        <f>'Agency RA'!B21</f>
        <v xml:space="preserve">Does the agency have a board of directors? </v>
      </c>
      <c r="C25" s="37" t="str">
        <f>'Agency RA'!D21</f>
        <v/>
      </c>
      <c r="D25" s="25" t="str">
        <f>IF(Risk[[#This Row],[Answer]]="a",1,IF(Risk[[#This Row],[Answer]]="b",5,IF(Risk[[#This Row],[Answer]]="c",1,"-")))</f>
        <v>-</v>
      </c>
      <c r="E25" s="2"/>
      <c r="F25">
        <v>1</v>
      </c>
      <c r="G25">
        <v>5</v>
      </c>
      <c r="I25">
        <v>32</v>
      </c>
      <c r="J25">
        <v>17</v>
      </c>
      <c r="K25" s="15">
        <f t="shared" si="0"/>
        <v>0.37647058823529411</v>
      </c>
    </row>
    <row r="26" spans="1:11" x14ac:dyDescent="0.25">
      <c r="A26" s="31" t="str">
        <f>'Agency RA'!A22</f>
        <v>11a</v>
      </c>
      <c r="B26" s="35" t="str">
        <f>'Agency RA'!B22</f>
        <v>Explanation if No or N/A</v>
      </c>
      <c r="C26" s="45">
        <f>'Agency RA'!C22</f>
        <v>0</v>
      </c>
      <c r="D26" s="33" t="s">
        <v>79</v>
      </c>
      <c r="E26" s="2"/>
      <c r="I26">
        <v>33</v>
      </c>
      <c r="J26">
        <v>18</v>
      </c>
      <c r="K26" s="15">
        <f t="shared" si="0"/>
        <v>0.38823529411764707</v>
      </c>
    </row>
    <row r="27" spans="1:11" x14ac:dyDescent="0.25">
      <c r="A27" s="31">
        <f>'Agency RA'!A23</f>
        <v>12</v>
      </c>
      <c r="B27" s="35" t="str">
        <f>'Agency RA'!B23</f>
        <v>How often does the board of directors meet?</v>
      </c>
      <c r="C27" s="37" t="str">
        <f>'Agency RA'!D23</f>
        <v/>
      </c>
      <c r="D27" s="25" t="str">
        <f>IF(Risk[[#This Row],[Answer]]="a",1,IF(Risk[[#This Row],[Answer]]="b",2,IF(Risk[[#This Row],[Answer]]="c",3,IF(Risk[[#This Row],[Answer]]="d",4,IF(Risk[[#This Row],[Answer]]="e",5,IF(Risk[[#This Row],[Answer]]="f",1,"-"))))))</f>
        <v>-</v>
      </c>
      <c r="F27">
        <v>1</v>
      </c>
      <c r="G27">
        <v>5</v>
      </c>
      <c r="I27">
        <v>34</v>
      </c>
      <c r="J27">
        <v>19</v>
      </c>
      <c r="K27" s="15">
        <f t="shared" si="0"/>
        <v>0.4</v>
      </c>
    </row>
    <row r="28" spans="1:11" ht="30" x14ac:dyDescent="0.25">
      <c r="A28" s="32">
        <f>'Agency RA'!A24</f>
        <v>13</v>
      </c>
      <c r="B28" s="35" t="str">
        <f>'Agency RA'!B24</f>
        <v>Did the Agency have any executive or program management staff changes within the last year?</v>
      </c>
      <c r="C28" s="37" t="str">
        <f>'Agency RA'!D24</f>
        <v/>
      </c>
      <c r="D28" s="25" t="str">
        <f>IF(Risk[[#This Row],[Answer]]="a",5,IF(Risk[[#This Row],[Answer]]="b",1,"-"))</f>
        <v>-</v>
      </c>
      <c r="I28">
        <v>35</v>
      </c>
      <c r="J28">
        <v>20</v>
      </c>
      <c r="K28" s="15">
        <f t="shared" si="0"/>
        <v>0.41176470588235292</v>
      </c>
    </row>
    <row r="29" spans="1:11" x14ac:dyDescent="0.25">
      <c r="A29" s="32" t="str">
        <f>'Agency RA'!A25</f>
        <v>13a</v>
      </c>
      <c r="B29" s="35" t="str">
        <f>'Agency RA'!B25</f>
        <v>Explanation if Yes</v>
      </c>
      <c r="C29" s="45">
        <f>'Agency RA'!C25</f>
        <v>0</v>
      </c>
      <c r="D29" s="33" t="s">
        <v>79</v>
      </c>
      <c r="I29">
        <v>36</v>
      </c>
      <c r="J29">
        <v>21</v>
      </c>
      <c r="K29" s="15">
        <f t="shared" si="0"/>
        <v>0.42352941176470588</v>
      </c>
    </row>
    <row r="30" spans="1:11" x14ac:dyDescent="0.25">
      <c r="A30" s="2"/>
      <c r="B30" s="1"/>
      <c r="C30" s="7" t="s">
        <v>9</v>
      </c>
      <c r="D30" s="7">
        <f>SUBTOTAL(109,Risk[Score])</f>
        <v>0</v>
      </c>
      <c r="I30">
        <v>37</v>
      </c>
      <c r="J30">
        <v>22</v>
      </c>
      <c r="K30" s="15">
        <f t="shared" si="0"/>
        <v>0.43529411764705883</v>
      </c>
    </row>
    <row r="31" spans="1:11" x14ac:dyDescent="0.25">
      <c r="A31" s="2"/>
      <c r="B31" s="1"/>
      <c r="C31" s="7"/>
      <c r="D31" s="7"/>
      <c r="I31">
        <v>38</v>
      </c>
      <c r="J31">
        <v>23</v>
      </c>
      <c r="K31" s="15">
        <f t="shared" si="0"/>
        <v>0.44705882352941179</v>
      </c>
    </row>
    <row r="32" spans="1:11" ht="14.45" customHeight="1" x14ac:dyDescent="0.25">
      <c r="A32" s="10" t="s">
        <v>10</v>
      </c>
      <c r="B32" s="1"/>
      <c r="I32">
        <v>39</v>
      </c>
      <c r="J32">
        <v>1</v>
      </c>
      <c r="K32" s="15">
        <f t="shared" si="0"/>
        <v>0.45882352941176469</v>
      </c>
    </row>
    <row r="33" spans="1:11" x14ac:dyDescent="0.25">
      <c r="A33" s="8" t="s">
        <v>25</v>
      </c>
      <c r="B33" s="4" t="s">
        <v>1</v>
      </c>
      <c r="C33" s="5" t="s">
        <v>2</v>
      </c>
      <c r="D33" s="5" t="s">
        <v>0</v>
      </c>
      <c r="I33">
        <v>40</v>
      </c>
      <c r="J33">
        <v>2</v>
      </c>
      <c r="K33" s="15">
        <f t="shared" si="0"/>
        <v>0.47058823529411764</v>
      </c>
    </row>
    <row r="34" spans="1:11" x14ac:dyDescent="0.25">
      <c r="A34" s="6">
        <v>14</v>
      </c>
      <c r="B34" s="14" t="s">
        <v>11</v>
      </c>
      <c r="C34" s="47"/>
      <c r="D34" s="38" t="str">
        <f>IF(Risk3[[#This Row],[Answer]]="a. Few or no weaknesses (0-3)",1,IF(Risk3[[#This Row],[Answer]]="b. Several weaknesses (4-6)",5,IF(Risk3[[#This Row],[Answer]]="c. Major weaknesses (7 or more)",10,"-")))</f>
        <v>-</v>
      </c>
      <c r="F34">
        <v>1</v>
      </c>
      <c r="G34">
        <v>10</v>
      </c>
      <c r="I34">
        <v>41</v>
      </c>
      <c r="J34">
        <v>3</v>
      </c>
      <c r="K34" s="15">
        <f t="shared" si="0"/>
        <v>0.4823529411764706</v>
      </c>
    </row>
    <row r="35" spans="1:11" x14ac:dyDescent="0.25">
      <c r="A35" s="6">
        <v>15</v>
      </c>
      <c r="B35" s="14" t="s">
        <v>80</v>
      </c>
      <c r="C35" s="48"/>
      <c r="D35" s="3" t="str">
        <f>IF(Risk3[[#This Row],[Answer]]="a. Yes",1,IF(Risk3[[#This Row],[Answer]]="b. No",5,"-"))</f>
        <v>-</v>
      </c>
      <c r="F35">
        <v>1</v>
      </c>
      <c r="G35">
        <v>5</v>
      </c>
      <c r="I35">
        <v>42</v>
      </c>
      <c r="J35">
        <v>4</v>
      </c>
      <c r="K35" s="15">
        <f t="shared" si="0"/>
        <v>0.49411764705882355</v>
      </c>
    </row>
    <row r="36" spans="1:11" ht="30" x14ac:dyDescent="0.25">
      <c r="A36" s="6">
        <v>16</v>
      </c>
      <c r="B36" s="14" t="s">
        <v>81</v>
      </c>
      <c r="C36" s="48"/>
      <c r="D36" s="25" t="str">
        <f>IF(Risk3[[#This Row],[Answer]]="a. yes",1,IF(Risk3[[#This Row],[Answer]]="b. no",5,IF(Risk3[[#This Row],[Answer]]="c. n/a",1,"-")))</f>
        <v>-</v>
      </c>
      <c r="F36">
        <v>1</v>
      </c>
      <c r="G36">
        <v>5</v>
      </c>
      <c r="I36">
        <v>43</v>
      </c>
      <c r="J36">
        <v>5</v>
      </c>
      <c r="K36" s="15">
        <f t="shared" si="0"/>
        <v>0.50588235294117645</v>
      </c>
    </row>
    <row r="37" spans="1:11" x14ac:dyDescent="0.25">
      <c r="A37" s="6">
        <v>17</v>
      </c>
      <c r="B37" s="14" t="s">
        <v>99</v>
      </c>
      <c r="C37" s="48"/>
      <c r="D37" s="38" t="str">
        <f>IF(Risk3[[#This Row],[Answer]]="a. Few or no findings (0-3)",1,IF(Risk3[[#This Row],[Answer]]="b. Several findings (4-6)",5,IF(Risk3[[#This Row],[Answer]]="c. Major findings (7 or more)",10,"-")))</f>
        <v>-</v>
      </c>
      <c r="F37">
        <f>SUM(F11:F36)</f>
        <v>16</v>
      </c>
      <c r="G37">
        <f>SUM(G11:G36)</f>
        <v>85</v>
      </c>
      <c r="I37">
        <v>44</v>
      </c>
      <c r="J37">
        <v>6</v>
      </c>
      <c r="K37" s="15">
        <f t="shared" si="0"/>
        <v>0.51764705882352946</v>
      </c>
    </row>
    <row r="38" spans="1:11" x14ac:dyDescent="0.25">
      <c r="A38" s="6">
        <v>18</v>
      </c>
      <c r="B38" s="14" t="s">
        <v>105</v>
      </c>
      <c r="C38" s="48"/>
      <c r="D38" s="38" t="str">
        <f>IF(Risk3[[#This Row],[Answer]]="a. Few or no missing policies/procedures (0-3)",1,IF(Risk3[[#This Row],[Answer]]="b. Several missing policies/procedures (4-6)",5,IF(Risk3[[#This Row],[Answer]]="c. Major missing policies/procedures (7 or more)",10,"-")))</f>
        <v>-</v>
      </c>
      <c r="I38">
        <v>45</v>
      </c>
      <c r="J38">
        <v>7</v>
      </c>
      <c r="K38" s="15">
        <f t="shared" si="0"/>
        <v>0.52941176470588236</v>
      </c>
    </row>
    <row r="39" spans="1:11" x14ac:dyDescent="0.25">
      <c r="A39" s="2"/>
      <c r="B39" s="1"/>
      <c r="C39" s="7" t="s">
        <v>9</v>
      </c>
      <c r="D39" s="7">
        <f>SUBTOTAL(109,Risk3[Score])</f>
        <v>0</v>
      </c>
      <c r="I39">
        <v>46</v>
      </c>
      <c r="J39">
        <v>8</v>
      </c>
      <c r="K39" s="15">
        <f t="shared" si="0"/>
        <v>0.54117647058823526</v>
      </c>
    </row>
    <row r="40" spans="1:11" x14ac:dyDescent="0.25">
      <c r="B40" s="1"/>
      <c r="I40">
        <v>47</v>
      </c>
      <c r="J40">
        <v>9</v>
      </c>
      <c r="K40" s="15">
        <f t="shared" si="0"/>
        <v>0.55294117647058827</v>
      </c>
    </row>
    <row r="41" spans="1:11" x14ac:dyDescent="0.25">
      <c r="B41" s="1"/>
      <c r="I41">
        <v>48</v>
      </c>
      <c r="J41">
        <v>10</v>
      </c>
      <c r="K41" s="15">
        <f t="shared" si="0"/>
        <v>0.56470588235294117</v>
      </c>
    </row>
    <row r="42" spans="1:11" x14ac:dyDescent="0.25">
      <c r="I42">
        <v>49</v>
      </c>
      <c r="J42">
        <v>11</v>
      </c>
      <c r="K42" s="15">
        <f t="shared" si="0"/>
        <v>0.57647058823529407</v>
      </c>
    </row>
    <row r="43" spans="1:11" x14ac:dyDescent="0.25">
      <c r="I43">
        <v>50</v>
      </c>
      <c r="J43">
        <v>12</v>
      </c>
      <c r="K43" s="15">
        <f t="shared" si="0"/>
        <v>0.58823529411764708</v>
      </c>
    </row>
    <row r="44" spans="1:11" x14ac:dyDescent="0.25">
      <c r="I44">
        <v>51</v>
      </c>
      <c r="J44">
        <v>13</v>
      </c>
      <c r="K44" s="15">
        <f t="shared" si="0"/>
        <v>0.6</v>
      </c>
    </row>
    <row r="45" spans="1:11" x14ac:dyDescent="0.25">
      <c r="I45">
        <v>52</v>
      </c>
      <c r="J45">
        <v>14</v>
      </c>
      <c r="K45" s="15">
        <f t="shared" si="0"/>
        <v>0.61176470588235299</v>
      </c>
    </row>
    <row r="46" spans="1:11" x14ac:dyDescent="0.25">
      <c r="I46">
        <v>53</v>
      </c>
      <c r="J46">
        <v>15</v>
      </c>
      <c r="K46" s="15">
        <f t="shared" si="0"/>
        <v>0.62352941176470589</v>
      </c>
    </row>
    <row r="47" spans="1:11" x14ac:dyDescent="0.25">
      <c r="I47">
        <v>54</v>
      </c>
      <c r="J47">
        <v>16</v>
      </c>
      <c r="K47" s="15">
        <f t="shared" si="0"/>
        <v>0.63529411764705879</v>
      </c>
    </row>
    <row r="48" spans="1:11" x14ac:dyDescent="0.25">
      <c r="I48">
        <v>55</v>
      </c>
      <c r="J48">
        <v>17</v>
      </c>
      <c r="K48" s="15">
        <f t="shared" si="0"/>
        <v>0.6470588235294118</v>
      </c>
    </row>
    <row r="49" spans="9:11" x14ac:dyDescent="0.25">
      <c r="I49">
        <v>56</v>
      </c>
      <c r="J49">
        <v>18</v>
      </c>
      <c r="K49" s="15">
        <f t="shared" si="0"/>
        <v>0.6588235294117647</v>
      </c>
    </row>
    <row r="50" spans="9:11" x14ac:dyDescent="0.25">
      <c r="I50">
        <v>57</v>
      </c>
      <c r="J50">
        <v>19</v>
      </c>
      <c r="K50" s="15">
        <f t="shared" si="0"/>
        <v>0.6705882352941176</v>
      </c>
    </row>
    <row r="51" spans="9:11" x14ac:dyDescent="0.25">
      <c r="I51">
        <v>58</v>
      </c>
      <c r="J51">
        <v>20</v>
      </c>
      <c r="K51" s="15">
        <f t="shared" si="0"/>
        <v>0.68235294117647061</v>
      </c>
    </row>
    <row r="52" spans="9:11" x14ac:dyDescent="0.25">
      <c r="I52">
        <v>59</v>
      </c>
      <c r="J52">
        <v>21</v>
      </c>
      <c r="K52" s="15">
        <f t="shared" si="0"/>
        <v>0.69411764705882351</v>
      </c>
    </row>
    <row r="53" spans="9:11" x14ac:dyDescent="0.25">
      <c r="I53">
        <v>60</v>
      </c>
      <c r="J53">
        <v>22</v>
      </c>
      <c r="K53" s="15">
        <f t="shared" si="0"/>
        <v>0.70588235294117652</v>
      </c>
    </row>
    <row r="54" spans="9:11" x14ac:dyDescent="0.25">
      <c r="I54">
        <v>61</v>
      </c>
      <c r="J54">
        <v>23</v>
      </c>
      <c r="K54" s="15">
        <f t="shared" si="0"/>
        <v>0.71764705882352942</v>
      </c>
    </row>
    <row r="55" spans="9:11" x14ac:dyDescent="0.25">
      <c r="I55">
        <v>62</v>
      </c>
      <c r="J55">
        <v>1</v>
      </c>
      <c r="K55" s="15">
        <f t="shared" si="0"/>
        <v>0.72941176470588232</v>
      </c>
    </row>
    <row r="56" spans="9:11" x14ac:dyDescent="0.25">
      <c r="I56">
        <v>63</v>
      </c>
      <c r="J56">
        <v>2</v>
      </c>
      <c r="K56" s="15">
        <f t="shared" si="0"/>
        <v>0.74117647058823533</v>
      </c>
    </row>
    <row r="57" spans="9:11" x14ac:dyDescent="0.25">
      <c r="I57">
        <v>64</v>
      </c>
      <c r="J57">
        <v>3</v>
      </c>
      <c r="K57" s="15">
        <f t="shared" si="0"/>
        <v>0.75294117647058822</v>
      </c>
    </row>
    <row r="58" spans="9:11" x14ac:dyDescent="0.25">
      <c r="I58">
        <v>65</v>
      </c>
      <c r="J58">
        <v>4</v>
      </c>
      <c r="K58" s="15">
        <f t="shared" si="0"/>
        <v>0.76470588235294112</v>
      </c>
    </row>
    <row r="59" spans="9:11" x14ac:dyDescent="0.25">
      <c r="I59">
        <v>66</v>
      </c>
      <c r="J59">
        <v>5</v>
      </c>
      <c r="K59" s="15">
        <f t="shared" si="0"/>
        <v>0.77647058823529413</v>
      </c>
    </row>
    <row r="60" spans="9:11" x14ac:dyDescent="0.25">
      <c r="I60">
        <v>67</v>
      </c>
      <c r="J60">
        <v>6</v>
      </c>
      <c r="K60" s="15">
        <f t="shared" si="0"/>
        <v>0.78823529411764703</v>
      </c>
    </row>
    <row r="61" spans="9:11" x14ac:dyDescent="0.25">
      <c r="I61">
        <v>68</v>
      </c>
      <c r="J61">
        <v>7</v>
      </c>
      <c r="K61" s="15">
        <f t="shared" si="0"/>
        <v>0.8</v>
      </c>
    </row>
    <row r="62" spans="9:11" x14ac:dyDescent="0.25">
      <c r="I62">
        <v>69</v>
      </c>
      <c r="J62">
        <v>8</v>
      </c>
      <c r="K62" s="15">
        <f t="shared" si="0"/>
        <v>0.81176470588235294</v>
      </c>
    </row>
    <row r="63" spans="9:11" x14ac:dyDescent="0.25">
      <c r="I63">
        <v>70</v>
      </c>
      <c r="J63">
        <v>9</v>
      </c>
      <c r="K63" s="15">
        <f t="shared" si="0"/>
        <v>0.82352941176470584</v>
      </c>
    </row>
    <row r="64" spans="9:11" x14ac:dyDescent="0.25">
      <c r="I64">
        <v>71</v>
      </c>
      <c r="J64">
        <v>10</v>
      </c>
      <c r="K64" s="15">
        <f t="shared" si="0"/>
        <v>0.83529411764705885</v>
      </c>
    </row>
    <row r="65" spans="9:13" x14ac:dyDescent="0.25">
      <c r="I65">
        <v>72</v>
      </c>
      <c r="J65">
        <v>11</v>
      </c>
      <c r="K65" s="15">
        <f t="shared" si="0"/>
        <v>0.84705882352941175</v>
      </c>
    </row>
    <row r="66" spans="9:13" x14ac:dyDescent="0.25">
      <c r="I66">
        <v>73</v>
      </c>
      <c r="J66">
        <v>12</v>
      </c>
      <c r="K66" s="15">
        <f t="shared" si="0"/>
        <v>0.85882352941176465</v>
      </c>
    </row>
    <row r="67" spans="9:13" x14ac:dyDescent="0.25">
      <c r="I67">
        <v>74</v>
      </c>
      <c r="J67">
        <v>13</v>
      </c>
      <c r="K67" s="15">
        <f t="shared" si="0"/>
        <v>0.87058823529411766</v>
      </c>
    </row>
    <row r="68" spans="9:13" x14ac:dyDescent="0.25">
      <c r="I68">
        <v>75</v>
      </c>
      <c r="J68">
        <v>14</v>
      </c>
      <c r="K68" s="15">
        <f t="shared" si="0"/>
        <v>0.88235294117647056</v>
      </c>
    </row>
    <row r="69" spans="9:13" x14ac:dyDescent="0.25">
      <c r="I69">
        <v>76</v>
      </c>
      <c r="J69">
        <v>15</v>
      </c>
      <c r="K69" s="15">
        <f t="shared" si="0"/>
        <v>0.89411764705882357</v>
      </c>
    </row>
    <row r="70" spans="9:13" x14ac:dyDescent="0.25">
      <c r="I70">
        <v>77</v>
      </c>
      <c r="J70">
        <v>16</v>
      </c>
      <c r="K70" s="15">
        <f t="shared" si="0"/>
        <v>0.90588235294117647</v>
      </c>
    </row>
    <row r="71" spans="9:13" x14ac:dyDescent="0.25">
      <c r="I71">
        <v>78</v>
      </c>
      <c r="J71">
        <v>17</v>
      </c>
      <c r="K71" s="15">
        <f t="shared" si="0"/>
        <v>0.91764705882352937</v>
      </c>
    </row>
    <row r="72" spans="9:13" x14ac:dyDescent="0.25">
      <c r="I72">
        <v>79</v>
      </c>
      <c r="J72">
        <v>18</v>
      </c>
      <c r="K72" s="15">
        <f t="shared" si="0"/>
        <v>0.92941176470588238</v>
      </c>
      <c r="M72">
        <f>70/3</f>
        <v>23.333333333333332</v>
      </c>
    </row>
    <row r="73" spans="9:13" x14ac:dyDescent="0.25">
      <c r="I73">
        <v>80</v>
      </c>
      <c r="J73">
        <v>19</v>
      </c>
      <c r="K73" s="15">
        <f t="shared" si="0"/>
        <v>0.94117647058823528</v>
      </c>
    </row>
    <row r="74" spans="9:13" x14ac:dyDescent="0.25">
      <c r="I74">
        <v>81</v>
      </c>
      <c r="J74">
        <v>20</v>
      </c>
      <c r="K74" s="15">
        <f t="shared" ref="K74:K78" si="1">I74/$I$78</f>
        <v>0.95294117647058818</v>
      </c>
    </row>
    <row r="75" spans="9:13" x14ac:dyDescent="0.25">
      <c r="I75">
        <v>82</v>
      </c>
      <c r="J75">
        <v>21</v>
      </c>
      <c r="K75" s="15">
        <f t="shared" si="1"/>
        <v>0.96470588235294119</v>
      </c>
    </row>
    <row r="76" spans="9:13" x14ac:dyDescent="0.25">
      <c r="I76">
        <v>83</v>
      </c>
      <c r="J76">
        <v>22</v>
      </c>
      <c r="K76" s="15">
        <f t="shared" si="1"/>
        <v>0.97647058823529409</v>
      </c>
    </row>
    <row r="77" spans="9:13" x14ac:dyDescent="0.25">
      <c r="I77">
        <v>84</v>
      </c>
      <c r="J77">
        <v>23</v>
      </c>
      <c r="K77" s="15">
        <f t="shared" si="1"/>
        <v>0.9882352941176471</v>
      </c>
    </row>
    <row r="78" spans="9:13" x14ac:dyDescent="0.25">
      <c r="I78">
        <v>85</v>
      </c>
      <c r="J78">
        <v>24</v>
      </c>
      <c r="K78" s="15">
        <f t="shared" si="1"/>
        <v>1</v>
      </c>
    </row>
  </sheetData>
  <sheetProtection password="CC40" sheet="1" objects="1" scenarios="1" formatColumns="0" formatRows="0"/>
  <mergeCells count="1">
    <mergeCell ref="B7:B8"/>
  </mergeCells>
  <dataValidations count="5">
    <dataValidation type="list" allowBlank="1" showInputMessage="1" showErrorMessage="1" sqref="C34" xr:uid="{00000000-0002-0000-0100-000000000000}">
      <formula1>ICQ</formula1>
    </dataValidation>
    <dataValidation type="list" allowBlank="1" showInputMessage="1" showErrorMessage="1" sqref="C36" xr:uid="{00000000-0002-0000-0100-000001000000}">
      <formula1>YNA</formula1>
    </dataValidation>
    <dataValidation type="list" allowBlank="1" showInputMessage="1" showErrorMessage="1" sqref="C35" xr:uid="{00000000-0002-0000-0100-000002000000}">
      <formula1>YN</formula1>
    </dataValidation>
    <dataValidation type="list" allowBlank="1" showInputMessage="1" showErrorMessage="1" sqref="C37" xr:uid="{00000000-0002-0000-0100-000003000000}">
      <formula1>afin</formula1>
    </dataValidation>
    <dataValidation type="list" allowBlank="1" showInputMessage="1" showErrorMessage="1" sqref="C38" xr:uid="{00000000-0002-0000-0100-000004000000}">
      <formula1>Budget</formula1>
    </dataValidation>
  </dataValidations>
  <pageMargins left="0.7" right="0.7" top="0.75" bottom="0.75" header="0.3" footer="0.3"/>
  <pageSetup scale="84" fitToHeight="0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7"/>
  <sheetViews>
    <sheetView workbookViewId="0">
      <selection activeCell="K4" sqref="K4"/>
    </sheetView>
  </sheetViews>
  <sheetFormatPr defaultRowHeight="15" x14ac:dyDescent="0.25"/>
  <cols>
    <col min="1" max="1" width="16.7109375" bestFit="1" customWidth="1"/>
    <col min="2" max="2" width="16.140625" customWidth="1"/>
    <col min="3" max="4" width="18.7109375" customWidth="1"/>
    <col min="5" max="5" width="11" bestFit="1" customWidth="1"/>
  </cols>
  <sheetData>
    <row r="1" spans="1:10" x14ac:dyDescent="0.25">
      <c r="A1" t="s">
        <v>12</v>
      </c>
      <c r="B1" t="s">
        <v>13</v>
      </c>
      <c r="C1" t="s">
        <v>14</v>
      </c>
      <c r="D1" t="s">
        <v>88</v>
      </c>
      <c r="E1" t="s">
        <v>15</v>
      </c>
      <c r="F1" t="s">
        <v>16</v>
      </c>
      <c r="G1" t="s">
        <v>29</v>
      </c>
      <c r="H1" s="39" t="s">
        <v>82</v>
      </c>
      <c r="I1" s="39" t="s">
        <v>100</v>
      </c>
      <c r="J1" s="39" t="s">
        <v>104</v>
      </c>
    </row>
    <row r="2" spans="1:10" x14ac:dyDescent="0.25">
      <c r="A2" t="s">
        <v>39</v>
      </c>
      <c r="B2" t="s">
        <v>44</v>
      </c>
      <c r="C2" t="s">
        <v>58</v>
      </c>
      <c r="D2" t="s">
        <v>49</v>
      </c>
      <c r="E2" t="s">
        <v>49</v>
      </c>
      <c r="F2" t="s">
        <v>52</v>
      </c>
      <c r="G2" t="s">
        <v>63</v>
      </c>
      <c r="H2" t="s">
        <v>90</v>
      </c>
      <c r="I2" t="s">
        <v>101</v>
      </c>
      <c r="J2" t="s">
        <v>106</v>
      </c>
    </row>
    <row r="3" spans="1:10" x14ac:dyDescent="0.25">
      <c r="A3" t="s">
        <v>40</v>
      </c>
      <c r="B3" t="s">
        <v>45</v>
      </c>
      <c r="C3" t="s">
        <v>59</v>
      </c>
      <c r="D3" t="s">
        <v>50</v>
      </c>
      <c r="E3" t="s">
        <v>50</v>
      </c>
      <c r="F3" t="s">
        <v>53</v>
      </c>
      <c r="G3" t="s">
        <v>64</v>
      </c>
      <c r="H3" t="s">
        <v>91</v>
      </c>
      <c r="I3" t="s">
        <v>102</v>
      </c>
      <c r="J3" t="s">
        <v>107</v>
      </c>
    </row>
    <row r="4" spans="1:10" x14ac:dyDescent="0.25">
      <c r="A4" t="s">
        <v>41</v>
      </c>
      <c r="B4" t="s">
        <v>46</v>
      </c>
      <c r="C4" t="s">
        <v>60</v>
      </c>
      <c r="E4" t="s">
        <v>51</v>
      </c>
      <c r="F4" t="s">
        <v>54</v>
      </c>
      <c r="G4" t="s">
        <v>65</v>
      </c>
      <c r="H4" t="s">
        <v>92</v>
      </c>
      <c r="I4" t="s">
        <v>103</v>
      </c>
      <c r="J4" t="s">
        <v>108</v>
      </c>
    </row>
    <row r="5" spans="1:10" x14ac:dyDescent="0.25">
      <c r="A5" t="s">
        <v>42</v>
      </c>
      <c r="B5" t="s">
        <v>47</v>
      </c>
      <c r="C5" t="s">
        <v>61</v>
      </c>
      <c r="F5" t="s">
        <v>55</v>
      </c>
      <c r="G5" t="s">
        <v>66</v>
      </c>
    </row>
    <row r="6" spans="1:10" x14ac:dyDescent="0.25">
      <c r="A6" t="s">
        <v>43</v>
      </c>
      <c r="B6" t="s">
        <v>48</v>
      </c>
      <c r="C6" t="s">
        <v>62</v>
      </c>
      <c r="F6" t="s">
        <v>57</v>
      </c>
      <c r="G6" t="s">
        <v>70</v>
      </c>
    </row>
    <row r="7" spans="1:10" x14ac:dyDescent="0.25">
      <c r="F7" t="s">
        <v>56</v>
      </c>
    </row>
  </sheetData>
  <sheetProtection password="CC4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Agency RA</vt:lpstr>
      <vt:lpstr>Scoresheet</vt:lpstr>
      <vt:lpstr>Dropdowns</vt:lpstr>
      <vt:lpstr>afin</vt:lpstr>
      <vt:lpstr>aqone</vt:lpstr>
      <vt:lpstr>AQtwo</vt:lpstr>
      <vt:lpstr>Audit</vt:lpstr>
      <vt:lpstr>Board</vt:lpstr>
      <vt:lpstr>Budget</vt:lpstr>
      <vt:lpstr>ICQ</vt:lpstr>
      <vt:lpstr>MR</vt:lpstr>
      <vt:lpstr>'Agency RA'!Print_Area</vt:lpstr>
      <vt:lpstr>Scoresheet!Print_Area</vt:lpstr>
      <vt:lpstr>YN</vt:lpstr>
      <vt:lpstr>YNA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LaShawn Capito</dc:creator>
  <cp:lastModifiedBy>Lashawn Capito</cp:lastModifiedBy>
  <cp:lastPrinted>2019-09-23T18:50:44Z</cp:lastPrinted>
  <dcterms:created xsi:type="dcterms:W3CDTF">2018-11-28T15:31:58Z</dcterms:created>
  <dcterms:modified xsi:type="dcterms:W3CDTF">2020-03-03T17:33:48Z</dcterms:modified>
</cp:coreProperties>
</file>